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usannah Iltis\Documents\"/>
    </mc:Choice>
  </mc:AlternateContent>
  <xr:revisionPtr revIDLastSave="0" documentId="8_{337DA254-518F-4DC3-A3C5-AA7BD957A0FA}" xr6:coauthVersionLast="47" xr6:coauthVersionMax="47" xr10:uidLastSave="{00000000-0000-0000-0000-000000000000}"/>
  <bookViews>
    <workbookView xWindow="3492" yWindow="12" windowWidth="31344" windowHeight="25104" xr2:uid="{EE573CE1-2634-4EA5-BC03-D7F2FDE5B2E8}"/>
  </bookViews>
  <sheets>
    <sheet name="3-day 06-03"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9" l="1"/>
  <c r="P39" i="9"/>
  <c r="O39" i="9"/>
  <c r="O49" i="9"/>
  <c r="M37" i="9"/>
  <c r="M52" i="9"/>
  <c r="L40" i="9"/>
  <c r="N34" i="9"/>
  <c r="N45" i="9" s="1"/>
  <c r="M34" i="9"/>
  <c r="M35" i="9" s="1"/>
  <c r="K34" i="9"/>
  <c r="O19" i="9"/>
  <c r="O46" i="9" s="1"/>
  <c r="N19" i="9"/>
  <c r="N46" i="9" s="1"/>
  <c r="M19" i="9"/>
  <c r="M20" i="9" s="1"/>
  <c r="K19" i="9"/>
  <c r="P8" i="9"/>
  <c r="P47" i="9" s="1"/>
  <c r="O8" i="9"/>
  <c r="O47" i="9" s="1"/>
  <c r="N8" i="9"/>
  <c r="N47" i="9" s="1"/>
  <c r="M8" i="9"/>
  <c r="M9" i="9" s="1"/>
  <c r="K8" i="9"/>
  <c r="M46" i="9" l="1"/>
  <c r="M45" i="9"/>
  <c r="M47" i="9"/>
  <c r="M21" i="9"/>
  <c r="M36" i="9"/>
  <c r="M39" i="9"/>
  <c r="M40" i="9" s="1"/>
  <c r="K39" i="9"/>
  <c r="M10" i="9"/>
  <c r="N35" i="9"/>
  <c r="N20" i="9"/>
  <c r="M22" i="9"/>
  <c r="M53" i="9" s="1"/>
  <c r="N9" i="9"/>
  <c r="O9" i="9"/>
  <c r="P9" i="9"/>
  <c r="M11" i="9"/>
  <c r="M54" i="9" s="1"/>
  <c r="N11" i="9"/>
  <c r="N54" i="9" s="1"/>
  <c r="O11" i="9"/>
  <c r="M48" i="9" l="1"/>
  <c r="P10" i="9"/>
  <c r="P48" i="9"/>
  <c r="N21" i="9"/>
  <c r="M41" i="9"/>
  <c r="O10" i="9"/>
  <c r="N10" i="9"/>
  <c r="N40" i="9"/>
  <c r="O40" i="9" s="1"/>
  <c r="N36" i="9"/>
  <c r="N48" i="9"/>
  <c r="N22" i="9"/>
  <c r="N53" i="9" s="1"/>
  <c r="O20" i="9"/>
  <c r="O48" i="9" s="1"/>
  <c r="N37" i="9"/>
  <c r="P11" i="9"/>
  <c r="N52" i="9" l="1"/>
  <c r="O52" i="9"/>
  <c r="O55" i="9" s="1"/>
  <c r="P52" i="9"/>
  <c r="N41" i="9"/>
  <c r="P40" i="9"/>
  <c r="O21" i="9"/>
  <c r="O22" i="9"/>
  <c r="P53" i="9" s="1"/>
  <c r="P55" i="9" s="1"/>
  <c r="N49" i="9" l="1"/>
  <c r="O56" i="9" s="1"/>
  <c r="O57" i="9" s="1"/>
  <c r="P49" i="9" l="1"/>
  <c r="O50" i="9"/>
  <c r="P50" i="9" l="1"/>
  <c r="P56" i="9"/>
  <c r="P57" i="9" s="1"/>
</calcChain>
</file>

<file path=xl/sharedStrings.xml><?xml version="1.0" encoding="utf-8"?>
<sst xmlns="http://schemas.openxmlformats.org/spreadsheetml/2006/main" count="117" uniqueCount="71">
  <si>
    <t>year</t>
  </si>
  <si>
    <t xml:space="preserve"> tag_id</t>
  </si>
  <si>
    <t xml:space="preserve"> obs_time</t>
  </si>
  <si>
    <t xml:space="preserve"> upper</t>
  </si>
  <si>
    <t xml:space="preserve"> reach_ttdays</t>
  </si>
  <si>
    <t xml:space="preserve"> upper_obs_time</t>
  </si>
  <si>
    <t xml:space="preserve"> times_in_year</t>
  </si>
  <si>
    <t>LMA</t>
  </si>
  <si>
    <t>3DD.003D3D4BF9</t>
  </si>
  <si>
    <t>3DD.003E05F138</t>
  </si>
  <si>
    <t>3DD.003D9B127E</t>
  </si>
  <si>
    <t>3DD.003D394723</t>
  </si>
  <si>
    <t>3DD.003DE4AAD1</t>
  </si>
  <si>
    <t>3DD.003E03CB1E</t>
  </si>
  <si>
    <t>3DD.003D53C0E7</t>
  </si>
  <si>
    <t>3D6.1D5980E529</t>
  </si>
  <si>
    <t>3DD.003D7F5E56</t>
  </si>
  <si>
    <t>3DD.003D9AF70D</t>
  </si>
  <si>
    <t>3DD.003D50B2DD</t>
  </si>
  <si>
    <t>3DD.003D7BA7D5</t>
  </si>
  <si>
    <t>3DD.003D914DE3</t>
  </si>
  <si>
    <t>3DD.003D6ED3CF</t>
  </si>
  <si>
    <t>3DD.003D90D4C4</t>
  </si>
  <si>
    <t>3DD.003DE28775</t>
  </si>
  <si>
    <t>3DD.003E03C8D3</t>
  </si>
  <si>
    <t>3DD.003D491927</t>
  </si>
  <si>
    <t>3DD.003D9B6ED2</t>
  </si>
  <si>
    <t>3DD.003DF47177</t>
  </si>
  <si>
    <t>3DD.003D65CBE6</t>
  </si>
  <si>
    <t>3DD.003D49187C</t>
  </si>
  <si>
    <t>3DD.003DF4971B</t>
  </si>
  <si>
    <t>3DD.003D7B5878</t>
  </si>
  <si>
    <t>day-0</t>
  </si>
  <si>
    <t>day-1</t>
  </si>
  <si>
    <t xml:space="preserve"> lower</t>
  </si>
  <si>
    <t xml:space="preserve"> reach_cal_days</t>
  </si>
  <si>
    <t>ICH</t>
  </si>
  <si>
    <t>departed</t>
  </si>
  <si>
    <t>initialize arrivals</t>
  </si>
  <si>
    <t>still in reach count after day-N</t>
  </si>
  <si>
    <t>cumulative arrival count</t>
  </si>
  <si>
    <t>Total possible new arrivals for incomplete day-N</t>
  </si>
  <si>
    <t>Total possible for incomplete day-N (arrivals + possible new)</t>
  </si>
  <si>
    <t>incomplete</t>
  </si>
  <si>
    <t>Arrivals possible with Max Date 6/4</t>
  </si>
  <si>
    <t>Running 3-day for "6/3"</t>
  </si>
  <si>
    <t>running 3-day totals through Max Date, includes incomplete day-N</t>
  </si>
  <si>
    <t>running 3-day cumulative arrivals through Max Date, includes incomplete day-N</t>
  </si>
  <si>
    <t>Predicted Lower Limit = cumulative arrivals for incomplete 'day-N' / 3-day total departure</t>
  </si>
  <si>
    <t>day-4..day-6</t>
  </si>
  <si>
    <t>3-day cumulative arrival percent</t>
  </si>
  <si>
    <t>1-day cumulative arrival percent</t>
  </si>
  <si>
    <t>1-day cohort for 6/1, 6/2, 6/3</t>
  </si>
  <si>
    <t>1-day cohort for 6/1, 6/2</t>
  </si>
  <si>
    <t>1-day cohort for 6/1</t>
  </si>
  <si>
    <t>6/3/2024 1-day cohort arrivals</t>
  </si>
  <si>
    <t>6/2/2024 1-day cohort arrivals</t>
  </si>
  <si>
    <t>6/1/2024 1-day cohort arrivals</t>
  </si>
  <si>
    <t>3-day total count</t>
  </si>
  <si>
    <t>day-0 arrivals</t>
  </si>
  <si>
    <t>day-1 arrivals</t>
  </si>
  <si>
    <t>day-2 arrivals</t>
  </si>
  <si>
    <t>day-3 arrivals</t>
  </si>
  <si>
    <t>6/3/2024 1-day cohort, not arrived = departures -cum. arrivals through day-N</t>
  </si>
  <si>
    <t>6/2/2024 1-day cohort, not arrived = departures -cum. arrivals through day-N</t>
  </si>
  <si>
    <t>6/1/2024 1-day cohort, not arrived = departures -cum. arrivals through day-N</t>
  </si>
  <si>
    <t>Predicted Upper Limit = total possible / 3-day total departures</t>
  </si>
  <si>
    <t>incomplete day-2 Prediction Day 1</t>
  </si>
  <si>
    <t>incomplete day-3 Prediction Day 2</t>
  </si>
  <si>
    <t>1-day total count</t>
  </si>
  <si>
    <t>1-day cumulative arrival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</si>
</sst>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89999084444715716"/>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3">
    <xf numFmtId="0" fontId="0" fillId="0" borderId="0" xfId="0"/>
    <xf numFmtId="22" fontId="0" fillId="0" borderId="0" xfId="0" applyNumberFormat="1"/>
    <xf numFmtId="0" fontId="0" fillId="0" borderId="0" xfId="15" applyFont="1" applyFill="1" applyBorder="1"/>
    <xf numFmtId="0" fontId="0" fillId="33" borderId="0" xfId="0" applyFill="1"/>
    <xf numFmtId="0" fontId="0" fillId="33" borderId="0" xfId="15" applyFont="1" applyFill="1" applyBorder="1"/>
    <xf numFmtId="0" fontId="0" fillId="35" borderId="0" xfId="0" applyFill="1"/>
    <xf numFmtId="0" fontId="0" fillId="36" borderId="0" xfId="0" applyFill="1"/>
    <xf numFmtId="0" fontId="16" fillId="0" borderId="0" xfId="0" applyFont="1"/>
    <xf numFmtId="164" fontId="16" fillId="0" borderId="0" xfId="0" applyNumberFormat="1" applyFont="1"/>
    <xf numFmtId="0" fontId="0" fillId="34" borderId="10" xfId="0" applyFill="1" applyBorder="1"/>
    <xf numFmtId="0" fontId="16" fillId="34" borderId="10" xfId="0" applyFont="1" applyFill="1" applyBorder="1"/>
    <xf numFmtId="164" fontId="16" fillId="34" borderId="10" xfId="0" applyNumberFormat="1" applyFont="1" applyFill="1" applyBorder="1"/>
    <xf numFmtId="0" fontId="16" fillId="36" borderId="0" xfId="0" applyFont="1" applyFill="1"/>
    <xf numFmtId="164" fontId="16" fillId="0" borderId="0" xfId="15" applyNumberFormat="1" applyFont="1" applyFill="1" applyBorder="1"/>
    <xf numFmtId="14" fontId="0" fillId="34" borderId="10" xfId="0" applyNumberFormat="1" applyFill="1" applyBorder="1" applyAlignment="1">
      <alignment vertical="center" wrapText="1"/>
    </xf>
    <xf numFmtId="0" fontId="0" fillId="34" borderId="10" xfId="0" applyFill="1" applyBorder="1" applyAlignment="1">
      <alignment vertical="center" wrapText="1"/>
    </xf>
    <xf numFmtId="49" fontId="0" fillId="34" borderId="10" xfId="0" applyNumberFormat="1" applyFill="1" applyBorder="1" applyAlignment="1">
      <alignment vertical="center" wrapText="1"/>
    </xf>
    <xf numFmtId="0" fontId="0" fillId="0" borderId="0" xfId="0" applyAlignment="1">
      <alignment vertical="center"/>
    </xf>
    <xf numFmtId="14" fontId="0" fillId="34" borderId="11" xfId="0" applyNumberFormat="1" applyFill="1" applyBorder="1" applyAlignment="1">
      <alignment vertical="center" wrapText="1"/>
    </xf>
    <xf numFmtId="14" fontId="0" fillId="34" borderId="12" xfId="0" applyNumberFormat="1" applyFill="1" applyBorder="1" applyAlignment="1">
      <alignment vertical="center" wrapText="1"/>
    </xf>
    <xf numFmtId="14" fontId="0" fillId="34" borderId="13" xfId="0" applyNumberFormat="1" applyFill="1" applyBorder="1" applyAlignment="1">
      <alignment vertical="center" wrapText="1"/>
    </xf>
    <xf numFmtId="0" fontId="0" fillId="34" borderId="11" xfId="0" applyFill="1" applyBorder="1" applyAlignment="1">
      <alignment vertical="center" wrapText="1"/>
    </xf>
    <xf numFmtId="0" fontId="0" fillId="34" borderId="12" xfId="0" applyFill="1" applyBorder="1" applyAlignment="1">
      <alignment vertical="center" wrapText="1"/>
    </xf>
    <xf numFmtId="0" fontId="0" fillId="34" borderId="13" xfId="0" applyFill="1" applyBorder="1" applyAlignment="1">
      <alignment vertical="center" wrapText="1"/>
    </xf>
    <xf numFmtId="14" fontId="0" fillId="34" borderId="11" xfId="0" applyNumberFormat="1" applyFill="1" applyBorder="1" applyAlignment="1">
      <alignment vertical="center"/>
    </xf>
    <xf numFmtId="14" fontId="0" fillId="34" borderId="12" xfId="0" applyNumberFormat="1" applyFill="1" applyBorder="1" applyAlignment="1">
      <alignment vertical="center"/>
    </xf>
    <xf numFmtId="14" fontId="0" fillId="34" borderId="13" xfId="0" applyNumberFormat="1" applyFill="1" applyBorder="1" applyAlignment="1">
      <alignment vertical="center"/>
    </xf>
    <xf numFmtId="14" fontId="16" fillId="34" borderId="11" xfId="0" applyNumberFormat="1" applyFont="1" applyFill="1" applyBorder="1" applyAlignment="1">
      <alignment vertical="center" wrapText="1"/>
    </xf>
    <xf numFmtId="14" fontId="16" fillId="34" borderId="12" xfId="0" applyNumberFormat="1" applyFont="1" applyFill="1" applyBorder="1" applyAlignment="1">
      <alignment vertical="center" wrapText="1"/>
    </xf>
    <xf numFmtId="14" fontId="16" fillId="34" borderId="13" xfId="0" applyNumberFormat="1" applyFont="1" applyFill="1" applyBorder="1" applyAlignment="1">
      <alignment vertical="center" wrapText="1"/>
    </xf>
    <xf numFmtId="0" fontId="16" fillId="34" borderId="11" xfId="0" applyFont="1" applyFill="1" applyBorder="1" applyAlignment="1">
      <alignment vertical="center" wrapText="1"/>
    </xf>
    <xf numFmtId="0" fontId="16" fillId="34" borderId="12" xfId="0" applyFont="1" applyFill="1" applyBorder="1" applyAlignment="1">
      <alignment vertical="center" wrapText="1"/>
    </xf>
    <xf numFmtId="0" fontId="16" fillId="34" borderId="13" xfId="0" applyFont="1" applyFill="1" applyBorder="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167640</xdr:colOff>
      <xdr:row>34</xdr:row>
      <xdr:rowOff>7620</xdr:rowOff>
    </xdr:from>
    <xdr:to>
      <xdr:col>8</xdr:col>
      <xdr:colOff>403860</xdr:colOff>
      <xdr:row>56</xdr:row>
      <xdr:rowOff>438150</xdr:rowOff>
    </xdr:to>
    <xdr:sp macro="" textlink="">
      <xdr:nvSpPr>
        <xdr:cNvPr id="2" name="TextBox 1">
          <a:extLst>
            <a:ext uri="{FF2B5EF4-FFF2-40B4-BE49-F238E27FC236}">
              <a16:creationId xmlns:a16="http://schemas.microsoft.com/office/drawing/2014/main" id="{A6C96C47-575A-4FEA-E02C-15B63F5CCBA8}"/>
            </a:ext>
          </a:extLst>
        </xdr:cNvPr>
        <xdr:cNvSpPr txBox="1"/>
      </xdr:nvSpPr>
      <xdr:spPr>
        <a:xfrm>
          <a:off x="167640" y="6225540"/>
          <a:ext cx="7040880" cy="7204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This is an</a:t>
          </a:r>
          <a:r>
            <a:rPr lang="en-US" sz="1100" kern="1200" baseline="0"/>
            <a:t> example of the running 3-day calculations and the new DART tool feature for 2-day Predicted Range calculations. It also includes 1-day departure cohort calculations. </a:t>
          </a:r>
        </a:p>
        <a:p>
          <a:endParaRPr lang="en-US" sz="1100" kern="1200" baseline="0"/>
        </a:p>
        <a:p>
          <a:r>
            <a:rPr lang="en-US" sz="1100" kern="1200" baseline="0"/>
            <a:t>Data in this example were obtained from individual row records in </a:t>
          </a:r>
          <a:r>
            <a:rPr lang="en-US" sz="1100" baseline="0">
              <a:solidFill>
                <a:schemeClr val="dk1"/>
              </a:solidFill>
              <a:effectLst/>
              <a:latin typeface="+mn-lt"/>
              <a:ea typeface="+mn-ea"/>
              <a:cs typeface="+mn-cs"/>
            </a:rPr>
            <a:t>the resulting "download Detections &amp; Release csv" file from the</a:t>
          </a:r>
          <a:r>
            <a:rPr lang="en-US" sz="1100" kern="1200" baseline="0"/>
            <a:t> DART tool selections:</a:t>
          </a:r>
        </a:p>
        <a:p>
          <a:r>
            <a:rPr lang="en-US" sz="1100" kern="1200" baseline="0"/>
            <a:t>Year: 2024</a:t>
          </a:r>
        </a:p>
        <a:p>
          <a:r>
            <a:rPr lang="en-US" sz="1100" kern="1200" baseline="0"/>
            <a:t>Release Group: Spring/Summer Chinook, at/above LWG</a:t>
          </a:r>
        </a:p>
        <a:p>
          <a:r>
            <a:rPr lang="en-US" sz="1100" kern="1200" baseline="0"/>
            <a:t>Reach: Ice Harbor to Lower Monumental</a:t>
          </a:r>
        </a:p>
        <a:p>
          <a:r>
            <a:rPr lang="en-US" sz="1100" kern="1200" baseline="0"/>
            <a:t>Date Period: Spring Spill</a:t>
          </a:r>
        </a:p>
        <a:p>
          <a:r>
            <a:rPr lang="en-US" sz="1100" kern="1200" baseline="0"/>
            <a:t>Departure Events: Single Departure per TagID</a:t>
          </a:r>
        </a:p>
        <a:p>
          <a:r>
            <a:rPr lang="en-US" sz="1100" kern="1200" baseline="0"/>
            <a:t>Use Historical Date: Yes (cuts of data at specified date)</a:t>
          </a:r>
        </a:p>
        <a:p>
          <a:r>
            <a:rPr lang="en-US" sz="1100" kern="1200" baseline="0"/>
            <a:t>Historical Date: 6/4 (set maximum data date to 6/4)</a:t>
          </a:r>
        </a:p>
        <a:p>
          <a:endParaRPr lang="en-US" sz="1100" kern="1200" baseline="0"/>
        </a:p>
        <a:p>
          <a:r>
            <a:rPr lang="en-US" sz="1100" kern="1200" baseline="0"/>
            <a:t>For this example, Running 3-day date "6/3" is selected. Calculations for 3-day date "6/3" include single day (1-day) departure cohorts tracked separately for 6/1, 6/2, and 6/3. As selected in the DART tool, the maximum possible data date is 6/4.</a:t>
          </a:r>
        </a:p>
        <a:p>
          <a:endParaRPr lang="en-US" sz="1100" kern="1200" baseline="0"/>
        </a:p>
        <a:p>
          <a:r>
            <a:rPr lang="en-US" sz="1100" baseline="0">
              <a:solidFill>
                <a:schemeClr val="dk1"/>
              </a:solidFill>
              <a:effectLst/>
              <a:latin typeface="+mn-lt"/>
              <a:ea typeface="+mn-ea"/>
              <a:cs typeface="+mn-cs"/>
            </a:rPr>
            <a:t>There were a total of 27 ascent events for 6/1, 6/2, and 6/3. Applying the rules of single (and last) departure event per TagID, there are 24 ascents in this example. Three ascents were removed from the single day cohorts by subsequent ascension events through the maximum date of 6/4. One fish on 6/2 reascended on the same day and two fish on 6/3 reascended on 6/4.</a:t>
          </a:r>
        </a:p>
        <a:p>
          <a:endParaRPr lang="en-US" sz="1100" kern="1200" baseline="0">
            <a:solidFill>
              <a:schemeClr val="dk1"/>
            </a:solidFill>
            <a:effectLst/>
            <a:latin typeface="+mn-lt"/>
            <a:ea typeface="+mn-ea"/>
            <a:cs typeface="+mn-cs"/>
          </a:endParaRPr>
        </a:p>
        <a:p>
          <a:r>
            <a:rPr lang="en-US" sz="1100" kern="1200" baseline="0"/>
            <a:t>For each 1-day cohort, arrivals are tallied for day-N where N is calendar days since departure.</a:t>
          </a:r>
        </a:p>
        <a:p>
          <a:r>
            <a:rPr lang="en-US" sz="1100" kern="1200" baseline="0"/>
            <a:t>For 6/1, see rows 2-11. For 6/2, see rows 12-22. For 6/3, see rows 23-37.</a:t>
          </a:r>
        </a:p>
        <a:p>
          <a:endParaRPr lang="en-US" sz="1100" kern="1200" baseline="0"/>
        </a:p>
        <a:p>
          <a:r>
            <a:rPr lang="en-US" sz="1100" kern="1200" baseline="0"/>
            <a:t>Running 3-day calculations (rows 39-41),</a:t>
          </a:r>
        </a:p>
        <a:p>
          <a:r>
            <a:rPr lang="en-US" sz="1100" u="sng" kern="1200" baseline="0"/>
            <a:t>departures</a:t>
          </a:r>
          <a:r>
            <a:rPr lang="en-US" sz="1100" kern="1200" baseline="0"/>
            <a:t>: sum of departures for each component 1-day cohort, i.e., 6/1, 6/2, 6/3 (shaded blue)</a:t>
          </a:r>
        </a:p>
        <a:p>
          <a:r>
            <a:rPr lang="en-US" sz="1100" u="sng" kern="1200" baseline="0"/>
            <a:t>cumulative arrival count day-N</a:t>
          </a:r>
          <a:r>
            <a:rPr lang="en-US" sz="1100" kern="1200" baseline="0"/>
            <a:t>: </a:t>
          </a:r>
          <a:r>
            <a:rPr lang="en-US" sz="1100" baseline="0">
              <a:solidFill>
                <a:schemeClr val="dk1"/>
              </a:solidFill>
              <a:effectLst/>
              <a:latin typeface="+mn-lt"/>
              <a:ea typeface="+mn-ea"/>
              <a:cs typeface="+mn-cs"/>
            </a:rPr>
            <a:t>sum of day-0 to day-N for each component 1-day cohort where all three exist </a:t>
          </a:r>
        </a:p>
        <a:p>
          <a:r>
            <a:rPr lang="en-US" sz="1100" u="sng" baseline="0">
              <a:solidFill>
                <a:schemeClr val="dk1"/>
              </a:solidFill>
              <a:effectLst/>
              <a:latin typeface="+mn-lt"/>
              <a:ea typeface="+mn-ea"/>
              <a:cs typeface="+mn-cs"/>
            </a:rPr>
            <a:t>cumulative arrival count incomplete day-N</a:t>
          </a:r>
          <a:r>
            <a:rPr lang="en-US" sz="1100" baseline="0">
              <a:solidFill>
                <a:schemeClr val="dk1"/>
              </a:solidFill>
              <a:effectLst/>
              <a:latin typeface="+mn-lt"/>
              <a:ea typeface="+mn-ea"/>
              <a:cs typeface="+mn-cs"/>
            </a:rPr>
            <a:t>: sum of day-0 to day-N for each component 1-day cohort when less than three component dates have possible data (based on maximum data date, shaded orange).</a:t>
          </a:r>
          <a:endParaRPr lang="en-US" sz="1100" kern="1200" baseline="0"/>
        </a:p>
        <a:p>
          <a:r>
            <a:rPr lang="en-US" sz="1100" u="sng" kern="1200" baseline="0"/>
            <a:t>cumulative arrival percent day-N</a:t>
          </a:r>
          <a:r>
            <a:rPr lang="en-US" sz="1100" kern="1200" baseline="0"/>
            <a:t>: cumulative arrivals day-N divided by cumulative departures.</a:t>
          </a:r>
        </a:p>
        <a:p>
          <a:endParaRPr lang="en-US" sz="1100" kern="12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2-day Prediction Range (rows 43-57, shaded green):</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one day and two days greater than the maximum complete day-N for the ‘Running 3-day’, arrivals are known for 2 or 1 of the component dates (see row 44). If N is less than 6, prediction range calculations are made. Prediction range calculations are based on known departures and arrivals for the three 1-day cohorts through the maximum data date.</a:t>
          </a:r>
          <a:endParaRPr lang="en-US">
            <a:effectLst/>
          </a:endParaRPr>
        </a:p>
        <a:p>
          <a:endParaRPr lang="en-US" sz="1100" kern="1200" baseline="0"/>
        </a:p>
        <a:p>
          <a:r>
            <a:rPr lang="en-US" sz="1100" b="0" u="sng">
              <a:solidFill>
                <a:schemeClr val="dk1"/>
              </a:solidFill>
              <a:effectLst/>
              <a:latin typeface="+mn-lt"/>
              <a:ea typeface="+mn-ea"/>
              <a:cs typeface="+mn-cs"/>
            </a:rPr>
            <a:t>predicted range lower limit</a:t>
          </a:r>
          <a:r>
            <a:rPr lang="en-US" sz="1100" b="0" u="none" baseline="0">
              <a:solidFill>
                <a:schemeClr val="dk1"/>
              </a:solidFill>
              <a:effectLst/>
              <a:latin typeface="+mn-lt"/>
              <a:ea typeface="+mn-ea"/>
              <a:cs typeface="+mn-cs"/>
            </a:rPr>
            <a:t> </a:t>
          </a:r>
          <a:r>
            <a:rPr lang="en-US" sz="1100">
              <a:solidFill>
                <a:schemeClr val="dk1"/>
              </a:solidFill>
              <a:effectLst/>
              <a:latin typeface="+mn-lt"/>
              <a:ea typeface="+mn-ea"/>
              <a:cs typeface="+mn-cs"/>
            </a:rPr>
            <a:t>(rows 45-50) :</a:t>
          </a:r>
          <a:r>
            <a:rPr lang="en-US" sz="1100" baseline="0">
              <a:solidFill>
                <a:schemeClr val="dk1"/>
              </a:solidFill>
              <a:effectLst/>
              <a:latin typeface="+mn-lt"/>
              <a:ea typeface="+mn-ea"/>
              <a:cs typeface="+mn-cs"/>
            </a:rPr>
            <a:t> c</a:t>
          </a:r>
          <a:r>
            <a:rPr lang="en-US" sz="1100">
              <a:solidFill>
                <a:schemeClr val="dk1"/>
              </a:solidFill>
              <a:effectLst/>
              <a:latin typeface="+mn-lt"/>
              <a:ea typeface="+mn-ea"/>
              <a:cs typeface="+mn-cs"/>
            </a:rPr>
            <a:t>umulative arrivals for ‘incomplete day-N’ / 3-day total departures</a:t>
          </a:r>
        </a:p>
        <a:p>
          <a:r>
            <a:rPr lang="en-US" sz="1100" b="0" u="sng">
              <a:solidFill>
                <a:schemeClr val="dk1"/>
              </a:solidFill>
              <a:effectLst/>
              <a:latin typeface="+mn-lt"/>
              <a:ea typeface="+mn-ea"/>
              <a:cs typeface="+mn-cs"/>
            </a:rPr>
            <a:t>predicted range upper limit</a:t>
          </a:r>
          <a:r>
            <a:rPr lang="en-US" sz="1100" b="0" u="none">
              <a:solidFill>
                <a:schemeClr val="dk1"/>
              </a:solidFill>
              <a:effectLst/>
              <a:latin typeface="+mn-lt"/>
              <a:ea typeface="+mn-ea"/>
              <a:cs typeface="+mn-cs"/>
            </a:rPr>
            <a:t> </a:t>
          </a:r>
          <a:r>
            <a:rPr lang="en-US" sz="1100">
              <a:solidFill>
                <a:schemeClr val="dk1"/>
              </a:solidFill>
              <a:effectLst/>
              <a:latin typeface="+mn-lt"/>
              <a:ea typeface="+mn-ea"/>
              <a:cs typeface="+mn-cs"/>
            </a:rPr>
            <a:t>(rows 52-57)</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t</a:t>
          </a:r>
          <a:r>
            <a:rPr lang="en-US" sz="1100">
              <a:solidFill>
                <a:schemeClr val="dk1"/>
              </a:solidFill>
              <a:effectLst/>
              <a:latin typeface="+mn-lt"/>
              <a:ea typeface="+mn-ea"/>
              <a:cs typeface="+mn-cs"/>
            </a:rPr>
            <a:t>otal possible arrivals for ‘incomplete day-N’ / 3-day</a:t>
          </a:r>
          <a:r>
            <a:rPr lang="en-US" sz="1100" baseline="0">
              <a:solidFill>
                <a:schemeClr val="dk1"/>
              </a:solidFill>
              <a:effectLst/>
              <a:latin typeface="+mn-lt"/>
              <a:ea typeface="+mn-ea"/>
              <a:cs typeface="+mn-cs"/>
            </a:rPr>
            <a:t> total </a:t>
          </a:r>
          <a:r>
            <a:rPr lang="en-US" sz="1100">
              <a:solidFill>
                <a:schemeClr val="dk1"/>
              </a:solidFill>
              <a:effectLst/>
              <a:latin typeface="+mn-lt"/>
              <a:ea typeface="+mn-ea"/>
              <a:cs typeface="+mn-cs"/>
            </a:rPr>
            <a:t>departures, where total possible arrivals is the sum of</a:t>
          </a:r>
          <a:r>
            <a:rPr lang="en-US" sz="1100" baseline="0">
              <a:solidFill>
                <a:schemeClr val="dk1"/>
              </a:solidFill>
              <a:effectLst/>
              <a:latin typeface="+mn-lt"/>
              <a:ea typeface="+mn-ea"/>
              <a:cs typeface="+mn-cs"/>
            </a:rPr>
            <a:t> cumulative</a:t>
          </a:r>
          <a:r>
            <a:rPr lang="en-US" sz="1100">
              <a:solidFill>
                <a:schemeClr val="dk1"/>
              </a:solidFill>
              <a:effectLst/>
              <a:latin typeface="+mn-lt"/>
              <a:ea typeface="+mn-ea"/>
              <a:cs typeface="+mn-cs"/>
            </a:rPr>
            <a:t> arrivals for day-N plus</a:t>
          </a:r>
          <a:r>
            <a:rPr lang="en-US" sz="1100" baseline="0">
              <a:solidFill>
                <a:schemeClr val="dk1"/>
              </a:solidFill>
              <a:effectLst/>
              <a:latin typeface="+mn-lt"/>
              <a:ea typeface="+mn-ea"/>
              <a:cs typeface="+mn-cs"/>
            </a:rPr>
            <a:t> the possible new arrivals (i.e., not arrived) for day-N. Each 1-day cohort can only be counted in 'arrivals' or 'possible new' not both for incomplete day-N.</a:t>
          </a:r>
          <a:endParaRPr lang="en-US" sz="1100">
            <a:solidFill>
              <a:schemeClr val="dk1"/>
            </a:solidFill>
            <a:effectLst/>
            <a:latin typeface="+mn-lt"/>
            <a:ea typeface="+mn-ea"/>
            <a:cs typeface="+mn-cs"/>
          </a:endParaRPr>
        </a:p>
        <a:p>
          <a:endParaRPr lang="en-US" sz="1100" kern="1200" baseline="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7689-D638-4326-838A-14ABE6EA4ACA}">
  <dimension ref="A1:Q57"/>
  <sheetViews>
    <sheetView tabSelected="1" zoomScaleNormal="100" workbookViewId="0">
      <selection activeCell="A43" sqref="A43:XFD57"/>
    </sheetView>
  </sheetViews>
  <sheetFormatPr defaultRowHeight="14.4" x14ac:dyDescent="0.3"/>
  <cols>
    <col min="3" max="3" width="17.33203125" customWidth="1"/>
    <col min="4" max="4" width="14.88671875" customWidth="1"/>
    <col min="5" max="5" width="16.109375" customWidth="1"/>
    <col min="8" max="8" width="15.33203125" customWidth="1"/>
    <col min="10" max="10" width="22" customWidth="1"/>
    <col min="11" max="11" width="11.109375" customWidth="1"/>
    <col min="12" max="17" width="13" customWidth="1"/>
  </cols>
  <sheetData>
    <row r="1" spans="1:17" x14ac:dyDescent="0.3">
      <c r="A1" t="s">
        <v>0</v>
      </c>
      <c r="B1" t="s">
        <v>34</v>
      </c>
      <c r="C1" t="s">
        <v>1</v>
      </c>
      <c r="D1" t="s">
        <v>2</v>
      </c>
      <c r="E1" t="s">
        <v>6</v>
      </c>
      <c r="F1" t="s">
        <v>3</v>
      </c>
      <c r="G1" t="s">
        <v>4</v>
      </c>
      <c r="H1" t="s">
        <v>5</v>
      </c>
      <c r="I1" t="s">
        <v>35</v>
      </c>
      <c r="K1" s="7" t="s">
        <v>37</v>
      </c>
      <c r="L1" t="s">
        <v>38</v>
      </c>
      <c r="M1" t="s">
        <v>59</v>
      </c>
      <c r="N1" t="s">
        <v>60</v>
      </c>
      <c r="O1" s="2" t="s">
        <v>61</v>
      </c>
      <c r="P1" t="s">
        <v>62</v>
      </c>
      <c r="Q1" t="s">
        <v>49</v>
      </c>
    </row>
    <row r="2" spans="1:17" x14ac:dyDescent="0.3">
      <c r="A2">
        <v>2024</v>
      </c>
      <c r="B2" t="s">
        <v>36</v>
      </c>
      <c r="C2" t="s">
        <v>21</v>
      </c>
      <c r="D2" s="1">
        <v>45444.387743055559</v>
      </c>
      <c r="E2">
        <v>1</v>
      </c>
      <c r="H2" s="1"/>
      <c r="K2">
        <v>1</v>
      </c>
      <c r="Q2" s="3"/>
    </row>
    <row r="3" spans="1:17" x14ac:dyDescent="0.3">
      <c r="A3">
        <v>2024</v>
      </c>
      <c r="B3" t="s">
        <v>36</v>
      </c>
      <c r="C3" t="s">
        <v>10</v>
      </c>
      <c r="D3" s="1">
        <v>45444.526446759257</v>
      </c>
      <c r="E3">
        <v>1</v>
      </c>
      <c r="H3" s="1"/>
      <c r="K3">
        <v>1</v>
      </c>
      <c r="Q3" s="3"/>
    </row>
    <row r="4" spans="1:17" x14ac:dyDescent="0.3">
      <c r="A4">
        <v>2024</v>
      </c>
      <c r="B4" t="s">
        <v>36</v>
      </c>
      <c r="C4" t="s">
        <v>30</v>
      </c>
      <c r="D4" s="1">
        <v>45444.539166666669</v>
      </c>
      <c r="E4">
        <v>1</v>
      </c>
      <c r="F4" t="s">
        <v>7</v>
      </c>
      <c r="G4">
        <v>2.2000000000000002</v>
      </c>
      <c r="H4" s="1">
        <v>45446.777314814812</v>
      </c>
      <c r="I4">
        <v>2</v>
      </c>
      <c r="K4">
        <v>1</v>
      </c>
      <c r="O4" s="2">
        <v>1</v>
      </c>
      <c r="Q4" s="3"/>
    </row>
    <row r="5" spans="1:17" x14ac:dyDescent="0.3">
      <c r="A5">
        <v>2024</v>
      </c>
      <c r="B5" t="s">
        <v>36</v>
      </c>
      <c r="C5" t="s">
        <v>11</v>
      </c>
      <c r="D5" s="1">
        <v>45444.601921296293</v>
      </c>
      <c r="E5">
        <v>1</v>
      </c>
      <c r="F5" t="s">
        <v>7</v>
      </c>
      <c r="G5">
        <v>2.1</v>
      </c>
      <c r="H5" s="1">
        <v>45446.714675925927</v>
      </c>
      <c r="I5">
        <v>2</v>
      </c>
      <c r="K5">
        <v>1</v>
      </c>
      <c r="O5" s="2">
        <v>1</v>
      </c>
      <c r="Q5" s="3"/>
    </row>
    <row r="6" spans="1:17" x14ac:dyDescent="0.3">
      <c r="A6">
        <v>2024</v>
      </c>
      <c r="B6" t="s">
        <v>36</v>
      </c>
      <c r="C6" t="s">
        <v>24</v>
      </c>
      <c r="D6" s="1">
        <v>45444.805335648147</v>
      </c>
      <c r="E6">
        <v>1</v>
      </c>
      <c r="F6" t="s">
        <v>7</v>
      </c>
      <c r="G6">
        <v>1.6</v>
      </c>
      <c r="H6" s="1">
        <v>45446.446851851855</v>
      </c>
      <c r="I6">
        <v>2</v>
      </c>
      <c r="K6">
        <v>1</v>
      </c>
      <c r="O6" s="2">
        <v>1</v>
      </c>
      <c r="Q6" s="3"/>
    </row>
    <row r="7" spans="1:17" x14ac:dyDescent="0.3">
      <c r="A7">
        <v>2024</v>
      </c>
      <c r="B7" t="s">
        <v>36</v>
      </c>
      <c r="C7" t="s">
        <v>31</v>
      </c>
      <c r="D7" s="1">
        <v>45444.812511574077</v>
      </c>
      <c r="E7">
        <v>1</v>
      </c>
      <c r="F7" t="s">
        <v>7</v>
      </c>
      <c r="G7">
        <v>2.5</v>
      </c>
      <c r="H7" s="1">
        <v>45447.279236111113</v>
      </c>
      <c r="I7">
        <v>3</v>
      </c>
      <c r="K7">
        <v>1</v>
      </c>
      <c r="O7" s="2"/>
      <c r="P7">
        <v>1</v>
      </c>
      <c r="Q7" s="3"/>
    </row>
    <row r="8" spans="1:17" x14ac:dyDescent="0.3">
      <c r="J8" t="s">
        <v>69</v>
      </c>
      <c r="K8" s="6">
        <f>SUM(K2:K7)</f>
        <v>6</v>
      </c>
      <c r="M8">
        <f t="shared" ref="M8:N8" si="0">SUM(M2:M7)</f>
        <v>0</v>
      </c>
      <c r="N8">
        <f t="shared" si="0"/>
        <v>0</v>
      </c>
      <c r="O8" s="2">
        <f>SUM(O4:O7)</f>
        <v>3</v>
      </c>
      <c r="P8">
        <f>SUM(P2:P7)</f>
        <v>1</v>
      </c>
      <c r="Q8" s="3"/>
    </row>
    <row r="9" spans="1:17" x14ac:dyDescent="0.3">
      <c r="J9" t="s">
        <v>70</v>
      </c>
      <c r="L9">
        <v>0</v>
      </c>
      <c r="M9">
        <f t="shared" ref="M9:P9" si="1">M8+L9</f>
        <v>0</v>
      </c>
      <c r="N9">
        <f>N8+M9</f>
        <v>0</v>
      </c>
      <c r="O9" s="2">
        <f t="shared" si="1"/>
        <v>3</v>
      </c>
      <c r="P9">
        <f t="shared" si="1"/>
        <v>4</v>
      </c>
      <c r="Q9" s="3"/>
    </row>
    <row r="10" spans="1:17" x14ac:dyDescent="0.3">
      <c r="J10" s="7" t="s">
        <v>51</v>
      </c>
      <c r="K10" s="7"/>
      <c r="L10" s="7"/>
      <c r="M10" s="8">
        <f>100*(M9/K8)</f>
        <v>0</v>
      </c>
      <c r="N10" s="8">
        <f>100*(N9/K8)</f>
        <v>0</v>
      </c>
      <c r="O10" s="8">
        <f>100*(O9/K8)</f>
        <v>50</v>
      </c>
      <c r="P10" s="8">
        <f>100*(P9/K8)</f>
        <v>66.666666666666657</v>
      </c>
      <c r="Q10" s="3"/>
    </row>
    <row r="11" spans="1:17" x14ac:dyDescent="0.3">
      <c r="J11" t="s">
        <v>39</v>
      </c>
      <c r="M11">
        <f xml:space="preserve"> K8-M9</f>
        <v>6</v>
      </c>
      <c r="N11">
        <f xml:space="preserve"> K8-N9</f>
        <v>6</v>
      </c>
      <c r="O11">
        <f xml:space="preserve"> K8-O9</f>
        <v>3</v>
      </c>
      <c r="P11">
        <f xml:space="preserve"> K8-P9</f>
        <v>2</v>
      </c>
      <c r="Q11" s="3"/>
    </row>
    <row r="12" spans="1:17" x14ac:dyDescent="0.3">
      <c r="A12">
        <v>2024</v>
      </c>
      <c r="B12" t="s">
        <v>36</v>
      </c>
      <c r="C12" t="s">
        <v>8</v>
      </c>
      <c r="D12" s="1">
        <v>45445.219490740739</v>
      </c>
      <c r="E12">
        <v>1</v>
      </c>
      <c r="F12" t="s">
        <v>7</v>
      </c>
      <c r="G12">
        <v>2.4</v>
      </c>
      <c r="H12" s="1">
        <v>45447.574826388889</v>
      </c>
      <c r="I12">
        <v>2</v>
      </c>
      <c r="K12">
        <v>1</v>
      </c>
      <c r="O12" s="2">
        <v>1</v>
      </c>
      <c r="P12" s="3"/>
      <c r="Q12" s="3"/>
    </row>
    <row r="13" spans="1:17" x14ac:dyDescent="0.3">
      <c r="A13">
        <v>2024</v>
      </c>
      <c r="B13" t="s">
        <v>36</v>
      </c>
      <c r="C13" t="s">
        <v>25</v>
      </c>
      <c r="D13" s="1">
        <v>45445.222696759258</v>
      </c>
      <c r="E13">
        <v>1</v>
      </c>
      <c r="F13" t="s">
        <v>7</v>
      </c>
      <c r="G13">
        <v>2.5</v>
      </c>
      <c r="H13" s="1">
        <v>45447.723043981481</v>
      </c>
      <c r="I13">
        <v>2</v>
      </c>
      <c r="K13">
        <v>1</v>
      </c>
      <c r="O13" s="2">
        <v>1</v>
      </c>
      <c r="P13" s="3"/>
      <c r="Q13" s="3"/>
    </row>
    <row r="14" spans="1:17" x14ac:dyDescent="0.3">
      <c r="A14">
        <v>2024</v>
      </c>
      <c r="B14" t="s">
        <v>36</v>
      </c>
      <c r="C14" t="s">
        <v>12</v>
      </c>
      <c r="D14" s="1">
        <v>45445.37740740741</v>
      </c>
      <c r="E14">
        <v>1</v>
      </c>
      <c r="F14" t="s">
        <v>7</v>
      </c>
      <c r="G14">
        <v>1.1000000000000001</v>
      </c>
      <c r="H14" s="1">
        <v>45446.436840277776</v>
      </c>
      <c r="I14">
        <v>1</v>
      </c>
      <c r="K14">
        <v>1</v>
      </c>
      <c r="N14">
        <v>1</v>
      </c>
      <c r="O14" s="2"/>
      <c r="P14" s="3"/>
      <c r="Q14" s="3"/>
    </row>
    <row r="15" spans="1:17" x14ac:dyDescent="0.3">
      <c r="A15">
        <v>2024</v>
      </c>
      <c r="B15" t="s">
        <v>36</v>
      </c>
      <c r="C15" t="s">
        <v>20</v>
      </c>
      <c r="D15" s="1">
        <v>45445.536678240744</v>
      </c>
      <c r="E15">
        <v>1</v>
      </c>
      <c r="F15" t="s">
        <v>7</v>
      </c>
      <c r="G15">
        <v>2.2999999999999998</v>
      </c>
      <c r="H15" s="1">
        <v>45447.805833333332</v>
      </c>
      <c r="I15">
        <v>2</v>
      </c>
      <c r="K15">
        <v>1</v>
      </c>
      <c r="O15" s="2">
        <v>1</v>
      </c>
      <c r="P15" s="3"/>
      <c r="Q15" s="3"/>
    </row>
    <row r="16" spans="1:17" x14ac:dyDescent="0.3">
      <c r="A16">
        <v>2024</v>
      </c>
      <c r="B16" t="s">
        <v>36</v>
      </c>
      <c r="C16" t="s">
        <v>18</v>
      </c>
      <c r="D16" s="1">
        <v>45445.537280092591</v>
      </c>
      <c r="E16">
        <v>1</v>
      </c>
      <c r="H16" s="1"/>
      <c r="K16">
        <v>1</v>
      </c>
      <c r="O16" s="2"/>
      <c r="P16" s="3"/>
      <c r="Q16" s="3"/>
    </row>
    <row r="17" spans="1:17" x14ac:dyDescent="0.3">
      <c r="A17">
        <v>2024</v>
      </c>
      <c r="B17" t="s">
        <v>36</v>
      </c>
      <c r="C17" t="s">
        <v>9</v>
      </c>
      <c r="D17" s="1">
        <v>45445.604004629633</v>
      </c>
      <c r="E17">
        <v>1</v>
      </c>
      <c r="F17" t="s">
        <v>7</v>
      </c>
      <c r="G17">
        <v>1.9</v>
      </c>
      <c r="H17" s="1">
        <v>45447.445243055554</v>
      </c>
      <c r="I17">
        <v>2</v>
      </c>
      <c r="K17">
        <v>1</v>
      </c>
      <c r="O17" s="2">
        <v>1</v>
      </c>
      <c r="P17" s="3"/>
      <c r="Q17" s="3"/>
    </row>
    <row r="18" spans="1:17" x14ac:dyDescent="0.3">
      <c r="A18">
        <v>2024</v>
      </c>
      <c r="B18" t="s">
        <v>36</v>
      </c>
      <c r="C18" t="s">
        <v>27</v>
      </c>
      <c r="D18" s="1">
        <v>45445.697800925926</v>
      </c>
      <c r="E18">
        <v>2</v>
      </c>
      <c r="F18" t="s">
        <v>7</v>
      </c>
      <c r="G18">
        <v>1.7</v>
      </c>
      <c r="H18" s="1">
        <v>45447.364606481482</v>
      </c>
      <c r="I18">
        <v>2</v>
      </c>
      <c r="K18">
        <v>1</v>
      </c>
      <c r="O18" s="2">
        <v>1</v>
      </c>
      <c r="P18" s="3"/>
      <c r="Q18" s="3"/>
    </row>
    <row r="19" spans="1:17" x14ac:dyDescent="0.3">
      <c r="J19" t="s">
        <v>69</v>
      </c>
      <c r="K19" s="6">
        <f>SUM(K12:K18)</f>
        <v>7</v>
      </c>
      <c r="M19">
        <f>SUM(M12:M18)</f>
        <v>0</v>
      </c>
      <c r="N19">
        <f>SUM(N12:N18)</f>
        <v>1</v>
      </c>
      <c r="O19" s="2">
        <f>SUM(O12:O18)</f>
        <v>5</v>
      </c>
      <c r="P19" s="3"/>
      <c r="Q19" s="3"/>
    </row>
    <row r="20" spans="1:17" x14ac:dyDescent="0.3">
      <c r="J20" t="s">
        <v>70</v>
      </c>
      <c r="L20">
        <v>0</v>
      </c>
      <c r="M20">
        <f>M19+K20</f>
        <v>0</v>
      </c>
      <c r="N20">
        <f t="shared" ref="N20:O20" si="2">N19+M20</f>
        <v>1</v>
      </c>
      <c r="O20" s="2">
        <f t="shared" si="2"/>
        <v>6</v>
      </c>
      <c r="P20" s="3"/>
      <c r="Q20" s="3"/>
    </row>
    <row r="21" spans="1:17" x14ac:dyDescent="0.3">
      <c r="J21" s="7" t="s">
        <v>51</v>
      </c>
      <c r="K21" s="7"/>
      <c r="L21" s="7"/>
      <c r="M21" s="8">
        <f>100*(M20/K19)</f>
        <v>0</v>
      </c>
      <c r="N21" s="8">
        <f>100*(N20/K19)</f>
        <v>14.285714285714285</v>
      </c>
      <c r="O21" s="13">
        <f>100*(O20/K19)</f>
        <v>85.714285714285708</v>
      </c>
      <c r="P21" s="3"/>
      <c r="Q21" s="3"/>
    </row>
    <row r="22" spans="1:17" x14ac:dyDescent="0.3">
      <c r="J22" t="s">
        <v>39</v>
      </c>
      <c r="M22">
        <f>K19-M20</f>
        <v>7</v>
      </c>
      <c r="N22">
        <f>K19-N20</f>
        <v>6</v>
      </c>
      <c r="O22">
        <f>K19-O20</f>
        <v>1</v>
      </c>
      <c r="P22" s="3"/>
      <c r="Q22" s="3"/>
    </row>
    <row r="23" spans="1:17" x14ac:dyDescent="0.3">
      <c r="A23">
        <v>2024</v>
      </c>
      <c r="B23" t="s">
        <v>36</v>
      </c>
      <c r="C23" t="s">
        <v>15</v>
      </c>
      <c r="D23" s="1">
        <v>45446.300775462965</v>
      </c>
      <c r="E23">
        <v>1</v>
      </c>
      <c r="H23" s="1"/>
      <c r="K23">
        <v>1</v>
      </c>
      <c r="O23" s="3"/>
      <c r="P23" s="4"/>
      <c r="Q23" s="3"/>
    </row>
    <row r="24" spans="1:17" x14ac:dyDescent="0.3">
      <c r="A24">
        <v>2024</v>
      </c>
      <c r="B24" t="s">
        <v>36</v>
      </c>
      <c r="C24" t="s">
        <v>17</v>
      </c>
      <c r="D24" s="1">
        <v>45446.3905787037</v>
      </c>
      <c r="E24">
        <v>1</v>
      </c>
      <c r="F24" t="s">
        <v>7</v>
      </c>
      <c r="G24">
        <v>1</v>
      </c>
      <c r="H24" s="1">
        <v>45447.368275462963</v>
      </c>
      <c r="I24">
        <v>1</v>
      </c>
      <c r="K24">
        <v>1</v>
      </c>
      <c r="N24">
        <v>1</v>
      </c>
      <c r="O24" s="3"/>
      <c r="P24" s="4"/>
      <c r="Q24" s="3"/>
    </row>
    <row r="25" spans="1:17" x14ac:dyDescent="0.3">
      <c r="A25">
        <v>2024</v>
      </c>
      <c r="B25" t="s">
        <v>36</v>
      </c>
      <c r="C25" t="s">
        <v>14</v>
      </c>
      <c r="D25" s="1">
        <v>45446.441111111111</v>
      </c>
      <c r="E25">
        <v>1</v>
      </c>
      <c r="H25" s="1"/>
      <c r="K25">
        <v>1</v>
      </c>
      <c r="O25" s="3"/>
      <c r="P25" s="4"/>
      <c r="Q25" s="3"/>
    </row>
    <row r="26" spans="1:17" x14ac:dyDescent="0.3">
      <c r="A26">
        <v>2024</v>
      </c>
      <c r="B26" t="s">
        <v>36</v>
      </c>
      <c r="C26" t="s">
        <v>23</v>
      </c>
      <c r="D26" s="1">
        <v>45446.445393518516</v>
      </c>
      <c r="E26">
        <v>1</v>
      </c>
      <c r="F26" t="s">
        <v>7</v>
      </c>
      <c r="G26">
        <v>1</v>
      </c>
      <c r="H26" s="1">
        <v>45447.450567129628</v>
      </c>
      <c r="I26">
        <v>1</v>
      </c>
      <c r="K26">
        <v>1</v>
      </c>
      <c r="N26">
        <v>1</v>
      </c>
      <c r="O26" s="3"/>
      <c r="P26" s="4"/>
      <c r="Q26" s="3"/>
    </row>
    <row r="27" spans="1:17" x14ac:dyDescent="0.3">
      <c r="A27">
        <v>2024</v>
      </c>
      <c r="B27" t="s">
        <v>36</v>
      </c>
      <c r="C27" t="s">
        <v>19</v>
      </c>
      <c r="D27" s="1">
        <v>45446.462291666663</v>
      </c>
      <c r="E27">
        <v>1</v>
      </c>
      <c r="H27" s="1"/>
      <c r="K27">
        <v>1</v>
      </c>
      <c r="O27" s="3"/>
      <c r="P27" s="4"/>
      <c r="Q27" s="3"/>
    </row>
    <row r="28" spans="1:17" x14ac:dyDescent="0.3">
      <c r="A28">
        <v>2024</v>
      </c>
      <c r="B28" t="s">
        <v>36</v>
      </c>
      <c r="C28" t="s">
        <v>22</v>
      </c>
      <c r="D28" s="1">
        <v>45446.501076388886</v>
      </c>
      <c r="E28">
        <v>1</v>
      </c>
      <c r="F28" t="s">
        <v>7</v>
      </c>
      <c r="G28">
        <v>1.1000000000000001</v>
      </c>
      <c r="H28" s="1">
        <v>45447.55741898148</v>
      </c>
      <c r="I28">
        <v>1</v>
      </c>
      <c r="K28">
        <v>1</v>
      </c>
      <c r="N28">
        <v>1</v>
      </c>
      <c r="O28" s="3"/>
      <c r="P28" s="4"/>
      <c r="Q28" s="3"/>
    </row>
    <row r="29" spans="1:17" x14ac:dyDescent="0.3">
      <c r="A29">
        <v>2024</v>
      </c>
      <c r="B29" t="s">
        <v>36</v>
      </c>
      <c r="C29" t="s">
        <v>16</v>
      </c>
      <c r="D29" s="1">
        <v>45446.527326388888</v>
      </c>
      <c r="E29">
        <v>1</v>
      </c>
      <c r="F29" t="s">
        <v>7</v>
      </c>
      <c r="G29">
        <v>1</v>
      </c>
      <c r="H29" s="1">
        <v>45447.536782407406</v>
      </c>
      <c r="I29">
        <v>1</v>
      </c>
      <c r="K29">
        <v>1</v>
      </c>
      <c r="N29">
        <v>1</v>
      </c>
      <c r="O29" s="3"/>
      <c r="P29" s="4"/>
      <c r="Q29" s="3"/>
    </row>
    <row r="30" spans="1:17" x14ac:dyDescent="0.3">
      <c r="A30">
        <v>2024</v>
      </c>
      <c r="B30" t="s">
        <v>36</v>
      </c>
      <c r="C30" t="s">
        <v>13</v>
      </c>
      <c r="D30" s="1">
        <v>45446.579189814816</v>
      </c>
      <c r="E30">
        <v>1</v>
      </c>
      <c r="H30" s="1"/>
      <c r="K30">
        <v>1</v>
      </c>
      <c r="O30" s="3"/>
      <c r="P30" s="4"/>
      <c r="Q30" s="3"/>
    </row>
    <row r="31" spans="1:17" x14ac:dyDescent="0.3">
      <c r="A31">
        <v>2024</v>
      </c>
      <c r="B31" t="s">
        <v>36</v>
      </c>
      <c r="C31" t="s">
        <v>28</v>
      </c>
      <c r="D31" s="1">
        <v>45446.619722222225</v>
      </c>
      <c r="E31">
        <v>1</v>
      </c>
      <c r="H31" s="1"/>
      <c r="K31">
        <v>1</v>
      </c>
      <c r="O31" s="3"/>
      <c r="P31" s="4"/>
      <c r="Q31" s="3"/>
    </row>
    <row r="32" spans="1:17" x14ac:dyDescent="0.3">
      <c r="A32">
        <v>2024</v>
      </c>
      <c r="B32" t="s">
        <v>36</v>
      </c>
      <c r="C32" t="s">
        <v>29</v>
      </c>
      <c r="D32" s="1">
        <v>45446.648576388892</v>
      </c>
      <c r="E32">
        <v>1</v>
      </c>
      <c r="H32" s="1"/>
      <c r="K32">
        <v>1</v>
      </c>
      <c r="O32" s="3"/>
      <c r="P32" s="4"/>
      <c r="Q32" s="3"/>
    </row>
    <row r="33" spans="1:17" x14ac:dyDescent="0.3">
      <c r="A33">
        <v>2024</v>
      </c>
      <c r="B33" t="s">
        <v>36</v>
      </c>
      <c r="C33" t="s">
        <v>26</v>
      </c>
      <c r="D33" s="1">
        <v>45446.667847222219</v>
      </c>
      <c r="E33">
        <v>1</v>
      </c>
      <c r="H33" s="1"/>
      <c r="K33">
        <v>1</v>
      </c>
      <c r="O33" s="3"/>
      <c r="P33" s="4"/>
      <c r="Q33" s="3"/>
    </row>
    <row r="34" spans="1:17" x14ac:dyDescent="0.3">
      <c r="J34" t="s">
        <v>69</v>
      </c>
      <c r="K34" s="6">
        <f>SUM(K23:K33)</f>
        <v>11</v>
      </c>
      <c r="M34">
        <f>SUM(M23:M33)</f>
        <v>0</v>
      </c>
      <c r="N34">
        <f>SUM(N23:N33)</f>
        <v>4</v>
      </c>
      <c r="O34" s="3"/>
      <c r="P34" s="4"/>
      <c r="Q34" s="3"/>
    </row>
    <row r="35" spans="1:17" x14ac:dyDescent="0.3">
      <c r="J35" t="s">
        <v>70</v>
      </c>
      <c r="L35">
        <v>0</v>
      </c>
      <c r="M35">
        <f>M34+L35</f>
        <v>0</v>
      </c>
      <c r="N35">
        <f>N34+M35</f>
        <v>4</v>
      </c>
      <c r="O35" s="3"/>
      <c r="P35" s="4"/>
      <c r="Q35" s="3"/>
    </row>
    <row r="36" spans="1:17" x14ac:dyDescent="0.3">
      <c r="J36" s="7" t="s">
        <v>51</v>
      </c>
      <c r="K36" s="7"/>
      <c r="L36" s="7"/>
      <c r="M36" s="8">
        <f>100*(M35/K34)</f>
        <v>0</v>
      </c>
      <c r="N36" s="8">
        <f>100*(N35/K34)</f>
        <v>36.363636363636367</v>
      </c>
      <c r="O36" s="3"/>
      <c r="P36" s="4"/>
      <c r="Q36" s="3"/>
    </row>
    <row r="37" spans="1:17" x14ac:dyDescent="0.3">
      <c r="J37" t="s">
        <v>39</v>
      </c>
      <c r="M37">
        <f>K34-M35</f>
        <v>11</v>
      </c>
      <c r="N37">
        <f>K34-N35</f>
        <v>7</v>
      </c>
      <c r="O37" s="3"/>
      <c r="P37" s="3"/>
      <c r="Q37" s="3"/>
    </row>
    <row r="39" spans="1:17" x14ac:dyDescent="0.3">
      <c r="J39" s="7" t="s">
        <v>58</v>
      </c>
      <c r="K39" s="12">
        <f>K8+K19+K34</f>
        <v>24</v>
      </c>
      <c r="M39">
        <f>M9+M20+M35</f>
        <v>0</v>
      </c>
      <c r="N39">
        <f>N8+N19+N34</f>
        <v>5</v>
      </c>
      <c r="O39">
        <f>O9+O19</f>
        <v>8</v>
      </c>
      <c r="P39">
        <f>P8</f>
        <v>1</v>
      </c>
    </row>
    <row r="40" spans="1:17" x14ac:dyDescent="0.3">
      <c r="J40" t="s">
        <v>40</v>
      </c>
      <c r="L40">
        <f>L9+L20+L35</f>
        <v>0</v>
      </c>
      <c r="M40">
        <f>L40+M39</f>
        <v>0</v>
      </c>
      <c r="N40">
        <f>M40+N39</f>
        <v>5</v>
      </c>
      <c r="O40" s="5">
        <f>N40+O39</f>
        <v>13</v>
      </c>
      <c r="P40" s="5">
        <f>O40+P39</f>
        <v>14</v>
      </c>
    </row>
    <row r="41" spans="1:17" x14ac:dyDescent="0.3">
      <c r="J41" s="7" t="s">
        <v>50</v>
      </c>
      <c r="K41" s="7"/>
      <c r="L41" s="7"/>
      <c r="M41" s="8">
        <f>100*(M40/K39)</f>
        <v>0</v>
      </c>
      <c r="N41" s="8">
        <f>100*(N40/K39)</f>
        <v>20.833333333333336</v>
      </c>
      <c r="O41" s="7" t="s">
        <v>43</v>
      </c>
      <c r="P41" s="7" t="s">
        <v>43</v>
      </c>
    </row>
    <row r="43" spans="1:17" ht="57.6" x14ac:dyDescent="0.3">
      <c r="J43" s="21" t="s">
        <v>45</v>
      </c>
      <c r="K43" s="22"/>
      <c r="L43" s="23"/>
      <c r="M43" s="14" t="s">
        <v>32</v>
      </c>
      <c r="N43" s="14" t="s">
        <v>33</v>
      </c>
      <c r="O43" s="15" t="s">
        <v>67</v>
      </c>
      <c r="P43" s="15" t="s">
        <v>68</v>
      </c>
    </row>
    <row r="44" spans="1:17" ht="39.6" customHeight="1" x14ac:dyDescent="0.3">
      <c r="J44" s="21" t="s">
        <v>44</v>
      </c>
      <c r="K44" s="22"/>
      <c r="L44" s="23"/>
      <c r="M44" s="14" t="s">
        <v>52</v>
      </c>
      <c r="N44" s="14" t="s">
        <v>52</v>
      </c>
      <c r="O44" s="14" t="s">
        <v>53</v>
      </c>
      <c r="P44" s="16" t="s">
        <v>54</v>
      </c>
    </row>
    <row r="45" spans="1:17" ht="19.8" customHeight="1" x14ac:dyDescent="0.3">
      <c r="J45" s="18" t="s">
        <v>55</v>
      </c>
      <c r="K45" s="19"/>
      <c r="L45" s="20"/>
      <c r="M45" s="9">
        <f>M34</f>
        <v>0</v>
      </c>
      <c r="N45" s="9">
        <f>N34</f>
        <v>4</v>
      </c>
      <c r="O45" s="9"/>
      <c r="P45" s="9"/>
    </row>
    <row r="46" spans="1:17" ht="20.399999999999999" customHeight="1" x14ac:dyDescent="0.3">
      <c r="J46" s="18" t="s">
        <v>56</v>
      </c>
      <c r="K46" s="19"/>
      <c r="L46" s="20"/>
      <c r="M46" s="9">
        <f>M19</f>
        <v>0</v>
      </c>
      <c r="N46" s="9">
        <f>N19</f>
        <v>1</v>
      </c>
      <c r="O46" s="9">
        <f>O19</f>
        <v>5</v>
      </c>
      <c r="P46" s="9"/>
    </row>
    <row r="47" spans="1:17" x14ac:dyDescent="0.3">
      <c r="J47" s="24" t="s">
        <v>57</v>
      </c>
      <c r="K47" s="25"/>
      <c r="L47" s="26"/>
      <c r="M47" s="9">
        <f>M8</f>
        <v>0</v>
      </c>
      <c r="N47" s="9">
        <f>N8</f>
        <v>0</v>
      </c>
      <c r="O47" s="9">
        <f>O8</f>
        <v>3</v>
      </c>
      <c r="P47" s="9">
        <f>P8</f>
        <v>1</v>
      </c>
    </row>
    <row r="48" spans="1:17" ht="29.4" customHeight="1" x14ac:dyDescent="0.3">
      <c r="J48" s="21" t="s">
        <v>46</v>
      </c>
      <c r="K48" s="22"/>
      <c r="L48" s="23"/>
      <c r="M48" s="9">
        <f>SUM(M45:M47)</f>
        <v>0</v>
      </c>
      <c r="N48" s="9">
        <f>SUM(N45:N47)</f>
        <v>5</v>
      </c>
      <c r="O48" s="9">
        <f>SUM(O45:O47)</f>
        <v>8</v>
      </c>
      <c r="P48" s="9">
        <f>SUM(P45:P47)</f>
        <v>1</v>
      </c>
    </row>
    <row r="49" spans="10:16" ht="30.6" customHeight="1" x14ac:dyDescent="0.3">
      <c r="J49" s="18" t="s">
        <v>47</v>
      </c>
      <c r="K49" s="19"/>
      <c r="L49" s="20"/>
      <c r="M49" s="9">
        <v>0</v>
      </c>
      <c r="N49" s="9">
        <f>M49+N48</f>
        <v>5</v>
      </c>
      <c r="O49" s="9">
        <f>N49+O48</f>
        <v>13</v>
      </c>
      <c r="P49" s="9">
        <f>O49+P48</f>
        <v>14</v>
      </c>
    </row>
    <row r="50" spans="10:16" ht="35.4" customHeight="1" x14ac:dyDescent="0.3">
      <c r="J50" s="30" t="s">
        <v>48</v>
      </c>
      <c r="K50" s="31"/>
      <c r="L50" s="32"/>
      <c r="M50" s="10"/>
      <c r="N50" s="10"/>
      <c r="O50" s="11">
        <f>100*(O49/K39)</f>
        <v>54.166666666666664</v>
      </c>
      <c r="P50" s="11">
        <f>100*(P49/K39)</f>
        <v>58.333333333333336</v>
      </c>
    </row>
    <row r="51" spans="10:16" x14ac:dyDescent="0.3">
      <c r="J51" s="17"/>
      <c r="K51" s="17"/>
      <c r="L51" s="17"/>
    </row>
    <row r="52" spans="10:16" ht="36" customHeight="1" x14ac:dyDescent="0.3">
      <c r="J52" s="18" t="s">
        <v>63</v>
      </c>
      <c r="K52" s="19"/>
      <c r="L52" s="20"/>
      <c r="M52" s="9">
        <f>M37</f>
        <v>11</v>
      </c>
      <c r="N52" s="9">
        <f>N37</f>
        <v>7</v>
      </c>
      <c r="O52" s="9">
        <f>N37</f>
        <v>7</v>
      </c>
      <c r="P52" s="9">
        <f>N37</f>
        <v>7</v>
      </c>
    </row>
    <row r="53" spans="10:16" ht="33" customHeight="1" x14ac:dyDescent="0.3">
      <c r="J53" s="18" t="s">
        <v>64</v>
      </c>
      <c r="K53" s="19"/>
      <c r="L53" s="20"/>
      <c r="M53" s="9">
        <f>M22</f>
        <v>7</v>
      </c>
      <c r="N53" s="9">
        <f>N22</f>
        <v>6</v>
      </c>
      <c r="O53" s="9"/>
      <c r="P53" s="9">
        <f>O22</f>
        <v>1</v>
      </c>
    </row>
    <row r="54" spans="10:16" ht="33" customHeight="1" x14ac:dyDescent="0.3">
      <c r="J54" s="18" t="s">
        <v>65</v>
      </c>
      <c r="K54" s="19"/>
      <c r="L54" s="20"/>
      <c r="M54" s="9">
        <f>M11</f>
        <v>6</v>
      </c>
      <c r="N54" s="9">
        <f>N11</f>
        <v>6</v>
      </c>
      <c r="O54" s="9"/>
      <c r="P54" s="9"/>
    </row>
    <row r="55" spans="10:16" ht="21.6" customHeight="1" x14ac:dyDescent="0.3">
      <c r="J55" s="21" t="s">
        <v>41</v>
      </c>
      <c r="K55" s="22"/>
      <c r="L55" s="23"/>
      <c r="M55" s="9"/>
      <c r="N55" s="9"/>
      <c r="O55" s="9">
        <f>SUM(O52:O53)</f>
        <v>7</v>
      </c>
      <c r="P55" s="9">
        <f>SUM(P52:P53)</f>
        <v>8</v>
      </c>
    </row>
    <row r="56" spans="10:16" ht="33" customHeight="1" x14ac:dyDescent="0.3">
      <c r="J56" s="18" t="s">
        <v>42</v>
      </c>
      <c r="K56" s="19"/>
      <c r="L56" s="20"/>
      <c r="M56" s="9"/>
      <c r="N56" s="9"/>
      <c r="O56" s="9">
        <f>O49+O55</f>
        <v>20</v>
      </c>
      <c r="P56" s="9">
        <f>P49+P55</f>
        <v>22</v>
      </c>
    </row>
    <row r="57" spans="10:16" ht="34.799999999999997" customHeight="1" x14ac:dyDescent="0.3">
      <c r="J57" s="27" t="s">
        <v>66</v>
      </c>
      <c r="K57" s="28"/>
      <c r="L57" s="29"/>
      <c r="M57" s="10"/>
      <c r="N57" s="10"/>
      <c r="O57" s="11">
        <f>100*(O56/K39)</f>
        <v>83.333333333333343</v>
      </c>
      <c r="P57" s="11">
        <f>100*(P56/K39)</f>
        <v>91.666666666666657</v>
      </c>
    </row>
  </sheetData>
  <mergeCells count="14">
    <mergeCell ref="J57:L57"/>
    <mergeCell ref="J56:L56"/>
    <mergeCell ref="J50:L50"/>
    <mergeCell ref="J52:L52"/>
    <mergeCell ref="J53:L53"/>
    <mergeCell ref="J54:L54"/>
    <mergeCell ref="J55:L55"/>
    <mergeCell ref="J49:L49"/>
    <mergeCell ref="J43:L43"/>
    <mergeCell ref="J44:L44"/>
    <mergeCell ref="J45:L45"/>
    <mergeCell ref="J46:L46"/>
    <mergeCell ref="J47:L47"/>
    <mergeCell ref="J48:L48"/>
  </mergeCells>
  <pageMargins left="0.7" right="0.7" top="0.75" bottom="0.75" header="0.3" footer="0.3"/>
  <pageSetup orientation="portrait" horizontalDpi="0" verticalDpi="0" r:id="rId1"/>
  <drawing r:id="rId2"/>
</worksheet>
</file>

<file path=docMetadata/LabelInfo.xml><?xml version="1.0" encoding="utf-8"?>
<clbl:labelList xmlns:clbl="http://schemas.microsoft.com/office/2020/mipLabelMetadata">
  <clbl:label id="{f6b6dd5b-f02f-441a-99a0-162ac5060bd2}" enabled="0" method="" siteId="{f6b6dd5b-f02f-441a-99a0-162ac5060b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3-day 06-03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Susannah</dc:creator>
  <cp:lastModifiedBy>Susannah L. Iltis</cp:lastModifiedBy>
  <dcterms:created xsi:type="dcterms:W3CDTF">2024-10-24T15:52:26Z</dcterms:created>
  <dcterms:modified xsi:type="dcterms:W3CDTF">2024-12-09T01:43:10Z</dcterms:modified>
</cp:coreProperties>
</file>